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55" windowHeight="7680" activeTab="5"/>
  </bookViews>
  <sheets>
    <sheet name="9 класс дев " sheetId="1" r:id="rId1"/>
    <sheet name="10 класс дев" sheetId="2" r:id="rId2"/>
    <sheet name="11 класс дев " sheetId="3" r:id="rId3"/>
    <sheet name="9 класс мал" sheetId="4" r:id="rId4"/>
    <sheet name="10 класс мал" sheetId="5" r:id="rId5"/>
    <sheet name="11 класс мал" sheetId="6" r:id="rId6"/>
  </sheets>
  <definedNames>
    <definedName name="_xlnm.Print_Area" localSheetId="0">'9 класс дев '!$A$1:$Q$14</definedName>
  </definedNames>
  <calcPr fullCalcOnLoad="1"/>
</workbook>
</file>

<file path=xl/sharedStrings.xml><?xml version="1.0" encoding="utf-8"?>
<sst xmlns="http://schemas.openxmlformats.org/spreadsheetml/2006/main" count="154" uniqueCount="59">
  <si>
    <t>Школа</t>
  </si>
  <si>
    <t>Итоговая сумма</t>
  </si>
  <si>
    <t>тип диплома</t>
  </si>
  <si>
    <t>Класс</t>
  </si>
  <si>
    <t>Легкая атлетика</t>
  </si>
  <si>
    <t>Гимнастика</t>
  </si>
  <si>
    <t>первичный балл</t>
  </si>
  <si>
    <t>Теория</t>
  </si>
  <si>
    <t>Фамилия Имя</t>
  </si>
  <si>
    <t>Место</t>
  </si>
  <si>
    <t>Итоговое время</t>
  </si>
  <si>
    <t>Порядковый номер</t>
  </si>
  <si>
    <t>Спортивные игры</t>
  </si>
  <si>
    <t>.Спортивные игры</t>
  </si>
  <si>
    <t>11а</t>
  </si>
  <si>
    <t>11б</t>
  </si>
  <si>
    <t>10а</t>
  </si>
  <si>
    <t xml:space="preserve"> </t>
  </si>
  <si>
    <t>Усенко Олеся</t>
  </si>
  <si>
    <t>Бобылева Юлия</t>
  </si>
  <si>
    <t>Дудко Дарья</t>
  </si>
  <si>
    <t>Кошелева Валерия</t>
  </si>
  <si>
    <t>Семенова Лиза</t>
  </si>
  <si>
    <t>Фанова Кристина</t>
  </si>
  <si>
    <t>Онищенко Влада</t>
  </si>
  <si>
    <t>Можайкина Вика</t>
  </si>
  <si>
    <t>Котугина Николь</t>
  </si>
  <si>
    <t>Богдан Диана</t>
  </si>
  <si>
    <t>Иванова Вероника</t>
  </si>
  <si>
    <t>Безуглова Софья</t>
  </si>
  <si>
    <t>Квилюнас Настя</t>
  </si>
  <si>
    <t>Шадрина Маргарита</t>
  </si>
  <si>
    <t>Шарафутдинова Алина</t>
  </si>
  <si>
    <t>Моцна Полина</t>
  </si>
  <si>
    <t>11в</t>
  </si>
  <si>
    <t>Костюк Александра</t>
  </si>
  <si>
    <t>Воронцов Данил</t>
  </si>
  <si>
    <t>Сумин Денис</t>
  </si>
  <si>
    <t>Шабанов Вадим</t>
  </si>
  <si>
    <t>Тюрин Виталий</t>
  </si>
  <si>
    <t>Бобылей Денис</t>
  </si>
  <si>
    <t xml:space="preserve">Максимов Андрей </t>
  </si>
  <si>
    <t>Чепраков Андрей</t>
  </si>
  <si>
    <t>Зинченко Влад</t>
  </si>
  <si>
    <t>Косыгин Иван</t>
  </si>
  <si>
    <t>Станкевич Максим</t>
  </si>
  <si>
    <t>Евдакимов Артемий</t>
  </si>
  <si>
    <t>Наполов Вова</t>
  </si>
  <si>
    <t>Кравец Максим</t>
  </si>
  <si>
    <t>Ханзутин Артем</t>
  </si>
  <si>
    <t>Председатель жюри: Цикунова Л.Н., учитель технологии, руководитель ШМО</t>
  </si>
  <si>
    <t xml:space="preserve">                         Краюшкин В.Н.., учитель физической культуры</t>
  </si>
  <si>
    <t>Члены жюри:  КовальГ.П.,  учитель физической культуры</t>
  </si>
  <si>
    <t>Председатель жюри: Коновалова Е.В.., учитель физической культуры</t>
  </si>
  <si>
    <t>Чечулин Д.И.., учитель физической культуры</t>
  </si>
  <si>
    <t xml:space="preserve">                         Истягина М.Е., учитель физической культуры</t>
  </si>
  <si>
    <t xml:space="preserve">                        Чечулин Д.И., учитель физической культуры</t>
  </si>
  <si>
    <t xml:space="preserve">                         Чечулин Д.И., учитель физической культуры</t>
  </si>
  <si>
    <t>Председатель жюри:Коновалова Е.В.., учитель физической культуры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</si>
</sst>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m\a\x\ 0.0"/>
    <numFmt numFmtId="178" formatCode="[$-FC19]d\ mmmm\ yyyy\ &quot;г.&quot;"/>
    <numFmt numFmtId="179" formatCode="000000"/>
    <numFmt numFmtId="180" formatCode="\Ф\-##"/>
    <numFmt numFmtId="181" formatCode="0.000"/>
    <numFmt numFmtId="182" formatCode="0.00000"/>
    <numFmt numFmtId="183" formatCode="h:mm:ss;@"/>
    <numFmt numFmtId="184" formatCode="mm:ss.00"/>
    <numFmt numFmtId="185" formatCode="[$-F400]h:mm:ss\ AM/PM"/>
    <numFmt numFmtId="186" formatCode="[$-409]h:mm\ AM/PM;@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84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 wrapText="1"/>
    </xf>
    <xf numFmtId="2" fontId="45" fillId="0" borderId="10" xfId="0" applyNumberFormat="1" applyFont="1" applyFill="1" applyBorder="1" applyAlignment="1">
      <alignment vertical="top" wrapText="1"/>
    </xf>
    <xf numFmtId="184" fontId="45" fillId="0" borderId="10" xfId="0" applyNumberFormat="1" applyFont="1" applyFill="1" applyBorder="1" applyAlignment="1">
      <alignment vertical="top" wrapText="1"/>
    </xf>
    <xf numFmtId="0" fontId="4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46" fillId="33" borderId="10" xfId="0" applyNumberFormat="1" applyFont="1" applyFill="1" applyBorder="1" applyAlignment="1">
      <alignment vertical="top" wrapText="1"/>
    </xf>
    <xf numFmtId="172" fontId="6" fillId="33" borderId="10" xfId="0" applyNumberFormat="1" applyFont="1" applyFill="1" applyBorder="1" applyAlignment="1">
      <alignment horizontal="center"/>
    </xf>
    <xf numFmtId="184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184" fontId="46" fillId="33" borderId="10" xfId="0" applyNumberFormat="1" applyFont="1" applyFill="1" applyBorder="1" applyAlignment="1">
      <alignment vertical="top" wrapText="1"/>
    </xf>
    <xf numFmtId="0" fontId="46" fillId="33" borderId="10" xfId="0" applyNumberFormat="1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/>
    </xf>
    <xf numFmtId="2" fontId="46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184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center" vertical="top" wrapText="1"/>
    </xf>
    <xf numFmtId="2" fontId="45" fillId="33" borderId="10" xfId="0" applyNumberFormat="1" applyFont="1" applyFill="1" applyBorder="1" applyAlignment="1">
      <alignment vertical="top" wrapText="1"/>
    </xf>
    <xf numFmtId="184" fontId="45" fillId="33" borderId="10" xfId="0" applyNumberFormat="1" applyFont="1" applyFill="1" applyBorder="1" applyAlignment="1">
      <alignment vertical="top" wrapText="1"/>
    </xf>
    <xf numFmtId="0" fontId="45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vertical="top" wrapText="1"/>
    </xf>
    <xf numFmtId="184" fontId="3" fillId="33" borderId="10" xfId="0" applyNumberFormat="1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46" fillId="33" borderId="10" xfId="0" applyNumberFormat="1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A10">
      <selection activeCell="B18" sqref="B18"/>
    </sheetView>
  </sheetViews>
  <sheetFormatPr defaultColWidth="9.00390625" defaultRowHeight="12.75"/>
  <cols>
    <col min="1" max="1" width="6.25390625" style="0" bestFit="1" customWidth="1"/>
    <col min="2" max="2" width="37.125" style="0" customWidth="1"/>
    <col min="3" max="3" width="7.875" style="0" bestFit="1" customWidth="1"/>
    <col min="4" max="4" width="22.00390625" style="0" bestFit="1" customWidth="1"/>
    <col min="5" max="5" width="7.25390625" style="0" bestFit="1" customWidth="1"/>
    <col min="6" max="6" width="7.75390625" style="0" customWidth="1"/>
    <col min="7" max="7" width="11.75390625" style="0" customWidth="1"/>
    <col min="8" max="8" width="8.625" style="0" bestFit="1" customWidth="1"/>
    <col min="9" max="9" width="13.125" style="0" customWidth="1"/>
    <col min="10" max="10" width="11.25390625" style="0" bestFit="1" customWidth="1"/>
    <col min="11" max="11" width="15.625" style="0" bestFit="1" customWidth="1"/>
    <col min="12" max="12" width="10.375" style="0" customWidth="1"/>
    <col min="13" max="13" width="12.25390625" style="0" bestFit="1" customWidth="1"/>
    <col min="14" max="14" width="18.00390625" style="0" bestFit="1" customWidth="1"/>
    <col min="15" max="15" width="9.125" style="0" customWidth="1"/>
    <col min="16" max="16" width="8.75390625" style="0" bestFit="1" customWidth="1"/>
    <col min="17" max="17" width="8.375" style="0" bestFit="1" customWidth="1"/>
  </cols>
  <sheetData>
    <row r="1" spans="1:17" ht="56.25">
      <c r="A1" s="75" t="s">
        <v>9</v>
      </c>
      <c r="B1" s="75" t="s">
        <v>8</v>
      </c>
      <c r="C1" s="22" t="s">
        <v>0</v>
      </c>
      <c r="D1" s="74" t="s">
        <v>11</v>
      </c>
      <c r="E1" s="75" t="s">
        <v>3</v>
      </c>
      <c r="F1" s="74" t="s">
        <v>7</v>
      </c>
      <c r="G1" s="74"/>
      <c r="H1" s="74" t="s">
        <v>5</v>
      </c>
      <c r="I1" s="74"/>
      <c r="J1" s="74" t="s">
        <v>12</v>
      </c>
      <c r="K1" s="74"/>
      <c r="L1" s="74"/>
      <c r="M1" s="74" t="s">
        <v>4</v>
      </c>
      <c r="N1" s="74"/>
      <c r="O1" s="74"/>
      <c r="P1" s="23" t="s">
        <v>1</v>
      </c>
      <c r="Q1" s="74" t="s">
        <v>2</v>
      </c>
    </row>
    <row r="2" spans="1:17" ht="75">
      <c r="A2" s="75"/>
      <c r="B2" s="75"/>
      <c r="C2" s="22"/>
      <c r="D2" s="74"/>
      <c r="E2" s="75"/>
      <c r="F2" s="23" t="s">
        <v>6</v>
      </c>
      <c r="G2" s="24">
        <v>20</v>
      </c>
      <c r="H2" s="23" t="s">
        <v>6</v>
      </c>
      <c r="I2" s="24">
        <v>30</v>
      </c>
      <c r="J2" s="23" t="s">
        <v>10</v>
      </c>
      <c r="K2" s="23"/>
      <c r="L2" s="24">
        <v>25</v>
      </c>
      <c r="M2" s="23" t="s">
        <v>10</v>
      </c>
      <c r="N2" s="23"/>
      <c r="O2" s="24">
        <v>25</v>
      </c>
      <c r="P2" s="24">
        <v>100</v>
      </c>
      <c r="Q2" s="74"/>
    </row>
    <row r="3" spans="1:17" ht="18.75">
      <c r="A3" s="25">
        <v>1</v>
      </c>
      <c r="B3" s="26" t="s">
        <v>19</v>
      </c>
      <c r="C3" s="26">
        <v>42</v>
      </c>
      <c r="D3" s="27"/>
      <c r="E3" s="26">
        <v>9</v>
      </c>
      <c r="F3" s="28">
        <v>4.3</v>
      </c>
      <c r="G3" s="29">
        <f>F3*$G$2/17</f>
        <v>5.0588235294117645</v>
      </c>
      <c r="H3" s="30">
        <v>4.6</v>
      </c>
      <c r="I3" s="31">
        <f>H3*$I$2/9.93</f>
        <v>13.897280966767372</v>
      </c>
      <c r="J3" s="32">
        <v>0.0011357638888888888</v>
      </c>
      <c r="K3" s="33">
        <f>J3</f>
        <v>0.0011357638888888888</v>
      </c>
      <c r="L3" s="29">
        <f>$L$2*MIN($K$3:$K$14)/K3</f>
        <v>20.38112707632732</v>
      </c>
      <c r="M3" s="34">
        <v>0.001678587962962963</v>
      </c>
      <c r="N3" s="35">
        <v>0.001678587962962963</v>
      </c>
      <c r="O3" s="29">
        <f>$O$2*MIN($N$3:$N$14)/N3</f>
        <v>22.386747569468383</v>
      </c>
      <c r="P3" s="36">
        <f aca="true" t="shared" si="0" ref="P3:P9">SUM(G3,I3,L3,O3)</f>
        <v>61.72397914197484</v>
      </c>
      <c r="Q3" s="22">
        <v>2</v>
      </c>
    </row>
    <row r="4" spans="1:17" ht="18.75">
      <c r="A4" s="25">
        <v>2</v>
      </c>
      <c r="B4" s="26" t="s">
        <v>21</v>
      </c>
      <c r="C4" s="26">
        <v>42</v>
      </c>
      <c r="D4" s="27"/>
      <c r="E4" s="26">
        <v>9</v>
      </c>
      <c r="F4" s="28">
        <v>2.3</v>
      </c>
      <c r="G4" s="29">
        <f aca="true" t="shared" si="1" ref="G4:G9">F4*$G$2/17</f>
        <v>2.7058823529411766</v>
      </c>
      <c r="H4" s="30">
        <v>3.8</v>
      </c>
      <c r="I4" s="31">
        <f aca="true" t="shared" si="2" ref="I4:I9">H4*$I$2/9.93</f>
        <v>11.48036253776435</v>
      </c>
      <c r="J4" s="32">
        <v>0.0015640046296296296</v>
      </c>
      <c r="K4" s="33">
        <f aca="true" t="shared" si="3" ref="K4:K9">J4</f>
        <v>0.0015640046296296296</v>
      </c>
      <c r="L4" s="29">
        <f aca="true" t="shared" si="4" ref="L4:L9">$L$2*MIN($K$3:$K$14)/K4</f>
        <v>14.800562421372012</v>
      </c>
      <c r="M4" s="34">
        <v>0.0016394675925925925</v>
      </c>
      <c r="N4" s="35">
        <v>0.0016394675925925925</v>
      </c>
      <c r="O4" s="29">
        <f aca="true" t="shared" si="5" ref="O4:O9">$O$2*MIN($N$3:$N$14)/N4</f>
        <v>22.920931874338155</v>
      </c>
      <c r="P4" s="36">
        <f t="shared" si="0"/>
        <v>51.9077391864157</v>
      </c>
      <c r="Q4" s="22"/>
    </row>
    <row r="5" spans="1:17" ht="18.75">
      <c r="A5" s="25">
        <v>3</v>
      </c>
      <c r="B5" s="26" t="s">
        <v>22</v>
      </c>
      <c r="C5" s="26">
        <v>42</v>
      </c>
      <c r="D5" s="27"/>
      <c r="E5" s="26">
        <v>9</v>
      </c>
      <c r="F5" s="28">
        <v>1.6</v>
      </c>
      <c r="G5" s="29">
        <f t="shared" si="1"/>
        <v>1.8823529411764706</v>
      </c>
      <c r="H5" s="30">
        <v>4.5</v>
      </c>
      <c r="I5" s="31">
        <f t="shared" si="2"/>
        <v>13.595166163141995</v>
      </c>
      <c r="J5" s="32">
        <v>0.001391087962962963</v>
      </c>
      <c r="K5" s="33">
        <f t="shared" si="3"/>
        <v>0.001391087962962963</v>
      </c>
      <c r="L5" s="29">
        <f t="shared" si="4"/>
        <v>16.64031949413429</v>
      </c>
      <c r="M5" s="34">
        <v>0.0017456018518518517</v>
      </c>
      <c r="N5" s="35">
        <v>0.0017456018518518517</v>
      </c>
      <c r="O5" s="29">
        <f t="shared" si="5"/>
        <v>21.527317331918844</v>
      </c>
      <c r="P5" s="36">
        <f t="shared" si="0"/>
        <v>53.6451559303716</v>
      </c>
      <c r="Q5" s="22"/>
    </row>
    <row r="6" spans="1:17" ht="18.75">
      <c r="A6" s="25">
        <v>4</v>
      </c>
      <c r="B6" s="26" t="s">
        <v>23</v>
      </c>
      <c r="C6" s="26">
        <v>42</v>
      </c>
      <c r="D6" s="27"/>
      <c r="E6" s="26">
        <v>9</v>
      </c>
      <c r="F6" s="28">
        <v>0</v>
      </c>
      <c r="G6" s="29">
        <f t="shared" si="1"/>
        <v>0</v>
      </c>
      <c r="H6" s="30">
        <v>5</v>
      </c>
      <c r="I6" s="31">
        <f t="shared" si="2"/>
        <v>15.105740181268883</v>
      </c>
      <c r="J6" s="32">
        <v>0.001287962962962963</v>
      </c>
      <c r="K6" s="33">
        <f t="shared" si="3"/>
        <v>0.001287962962962963</v>
      </c>
      <c r="L6" s="29">
        <f t="shared" si="4"/>
        <v>17.97268152408339</v>
      </c>
      <c r="M6" s="34">
        <v>0.001546759259259259</v>
      </c>
      <c r="N6" s="35">
        <v>0.001546759259259259</v>
      </c>
      <c r="O6" s="29">
        <f t="shared" si="5"/>
        <v>24.294747081712064</v>
      </c>
      <c r="P6" s="36">
        <f t="shared" si="0"/>
        <v>57.373168787064344</v>
      </c>
      <c r="Q6" s="22"/>
    </row>
    <row r="7" spans="1:17" ht="18.75">
      <c r="A7" s="25">
        <v>6</v>
      </c>
      <c r="B7" s="26" t="s">
        <v>24</v>
      </c>
      <c r="C7" s="26">
        <v>42</v>
      </c>
      <c r="D7" s="27"/>
      <c r="E7" s="26">
        <v>9</v>
      </c>
      <c r="F7" s="28">
        <v>1.2</v>
      </c>
      <c r="G7" s="29">
        <f t="shared" si="1"/>
        <v>1.411764705882353</v>
      </c>
      <c r="H7" s="30">
        <v>3.4</v>
      </c>
      <c r="I7" s="31">
        <f t="shared" si="2"/>
        <v>10.27190332326284</v>
      </c>
      <c r="J7" s="32">
        <v>0.0016380787037037037</v>
      </c>
      <c r="K7" s="33">
        <f t="shared" si="3"/>
        <v>0.0016380787037037037</v>
      </c>
      <c r="L7" s="29">
        <f t="shared" si="4"/>
        <v>14.131279587366636</v>
      </c>
      <c r="M7" s="34">
        <v>0.0017013888888888892</v>
      </c>
      <c r="N7" s="35">
        <v>0.0017013888888888892</v>
      </c>
      <c r="O7" s="29">
        <f t="shared" si="5"/>
        <v>22.086734693877546</v>
      </c>
      <c r="P7" s="36">
        <f t="shared" si="0"/>
        <v>47.901682310389376</v>
      </c>
      <c r="Q7" s="22"/>
    </row>
    <row r="8" spans="1:17" ht="18.75">
      <c r="A8" s="25">
        <v>10</v>
      </c>
      <c r="B8" s="26" t="s">
        <v>20</v>
      </c>
      <c r="C8" s="26">
        <v>42</v>
      </c>
      <c r="D8" s="27"/>
      <c r="E8" s="26">
        <v>9</v>
      </c>
      <c r="F8" s="28">
        <v>2.6</v>
      </c>
      <c r="G8" s="29">
        <f t="shared" si="1"/>
        <v>3.0588235294117645</v>
      </c>
      <c r="H8" s="30">
        <v>3.9</v>
      </c>
      <c r="I8" s="31">
        <f t="shared" si="2"/>
        <v>11.782477341389729</v>
      </c>
      <c r="J8" s="32">
        <v>0.0010891203703703705</v>
      </c>
      <c r="K8" s="33">
        <f t="shared" si="3"/>
        <v>0.0010891203703703705</v>
      </c>
      <c r="L8" s="29">
        <f t="shared" si="4"/>
        <v>21.25398512221041</v>
      </c>
      <c r="M8" s="34">
        <v>0.001503125</v>
      </c>
      <c r="N8" s="35">
        <v>0.001503125</v>
      </c>
      <c r="O8" s="29">
        <f t="shared" si="5"/>
        <v>25</v>
      </c>
      <c r="P8" s="36">
        <f t="shared" si="0"/>
        <v>61.0952859930119</v>
      </c>
      <c r="Q8" s="22">
        <v>3</v>
      </c>
    </row>
    <row r="9" spans="1:17" ht="18.75">
      <c r="A9" s="25">
        <v>11</v>
      </c>
      <c r="B9" s="26" t="s">
        <v>18</v>
      </c>
      <c r="C9" s="26">
        <v>42</v>
      </c>
      <c r="D9" s="27"/>
      <c r="E9" s="26">
        <v>9</v>
      </c>
      <c r="F9" s="28">
        <v>13</v>
      </c>
      <c r="G9" s="29">
        <f t="shared" si="1"/>
        <v>15.294117647058824</v>
      </c>
      <c r="H9" s="30">
        <v>9.6</v>
      </c>
      <c r="I9" s="31">
        <f t="shared" si="2"/>
        <v>29.003021148036254</v>
      </c>
      <c r="J9" s="32">
        <v>0.0009259259259259259</v>
      </c>
      <c r="K9" s="33">
        <f t="shared" si="3"/>
        <v>0.0009259259259259259</v>
      </c>
      <c r="L9" s="29">
        <f t="shared" si="4"/>
        <v>25</v>
      </c>
      <c r="M9" s="34">
        <v>0.001580324074074074</v>
      </c>
      <c r="N9" s="35">
        <v>0.001580324074074074</v>
      </c>
      <c r="O9" s="29">
        <f t="shared" si="5"/>
        <v>23.7787461549729</v>
      </c>
      <c r="P9" s="36">
        <f t="shared" si="0"/>
        <v>93.07588495006797</v>
      </c>
      <c r="Q9" s="22">
        <v>1</v>
      </c>
    </row>
    <row r="10" spans="1:17" ht="18.75">
      <c r="A10" s="25">
        <v>12</v>
      </c>
      <c r="B10" s="26"/>
      <c r="C10" s="26"/>
      <c r="D10" s="27"/>
      <c r="E10" s="26"/>
      <c r="F10" s="28"/>
      <c r="G10" s="29"/>
      <c r="H10" s="30"/>
      <c r="I10" s="31"/>
      <c r="J10" s="32"/>
      <c r="K10" s="33"/>
      <c r="L10" s="29"/>
      <c r="M10" s="34"/>
      <c r="N10" s="35"/>
      <c r="O10" s="29"/>
      <c r="P10" s="36"/>
      <c r="Q10" s="22"/>
    </row>
    <row r="11" spans="1:17" ht="18.75">
      <c r="A11" s="25">
        <v>13</v>
      </c>
      <c r="B11" s="26"/>
      <c r="C11" s="26"/>
      <c r="D11" s="27"/>
      <c r="E11" s="26"/>
      <c r="F11" s="28"/>
      <c r="G11" s="29"/>
      <c r="H11" s="30"/>
      <c r="I11" s="31"/>
      <c r="J11" s="32"/>
      <c r="K11" s="33"/>
      <c r="L11" s="29"/>
      <c r="M11" s="34"/>
      <c r="N11" s="35"/>
      <c r="O11" s="29"/>
      <c r="P11" s="36"/>
      <c r="Q11" s="22"/>
    </row>
    <row r="12" spans="1:17" ht="18.75">
      <c r="A12" s="25">
        <v>18</v>
      </c>
      <c r="B12" s="26"/>
      <c r="C12" s="26"/>
      <c r="D12" s="27"/>
      <c r="E12" s="26"/>
      <c r="F12" s="28"/>
      <c r="G12" s="29"/>
      <c r="H12" s="30"/>
      <c r="I12" s="31"/>
      <c r="J12" s="32"/>
      <c r="K12" s="33"/>
      <c r="L12" s="29"/>
      <c r="M12" s="34"/>
      <c r="N12" s="35"/>
      <c r="O12" s="29"/>
      <c r="P12" s="36"/>
      <c r="Q12" s="37"/>
    </row>
    <row r="13" spans="1:17" ht="18.75">
      <c r="A13" s="25">
        <v>20</v>
      </c>
      <c r="B13" s="26"/>
      <c r="C13" s="26"/>
      <c r="D13" s="27"/>
      <c r="E13" s="26"/>
      <c r="F13" s="28"/>
      <c r="G13" s="29"/>
      <c r="H13" s="30"/>
      <c r="I13" s="31"/>
      <c r="J13" s="32"/>
      <c r="K13" s="33"/>
      <c r="L13" s="29"/>
      <c r="M13" s="34"/>
      <c r="N13" s="35"/>
      <c r="O13" s="29"/>
      <c r="P13" s="36"/>
      <c r="Q13" s="37"/>
    </row>
    <row r="14" spans="1:17" ht="18.75">
      <c r="A14" s="25">
        <v>26</v>
      </c>
      <c r="B14" s="26"/>
      <c r="C14" s="26"/>
      <c r="D14" s="27"/>
      <c r="E14" s="38"/>
      <c r="F14" s="28"/>
      <c r="G14" s="29"/>
      <c r="H14" s="39"/>
      <c r="I14" s="31"/>
      <c r="J14" s="32"/>
      <c r="K14" s="33"/>
      <c r="L14" s="29"/>
      <c r="M14" s="34"/>
      <c r="N14" s="35"/>
      <c r="O14" s="29"/>
      <c r="P14" s="36"/>
      <c r="Q14" s="37"/>
    </row>
    <row r="16" ht="18.75">
      <c r="B16" s="73" t="s">
        <v>50</v>
      </c>
    </row>
    <row r="17" ht="18.75">
      <c r="B17" s="73" t="s">
        <v>52</v>
      </c>
    </row>
    <row r="18" ht="18.75">
      <c r="B18" s="73" t="s">
        <v>51</v>
      </c>
    </row>
  </sheetData>
  <sheetProtection/>
  <mergeCells count="9">
    <mergeCell ref="J1:L1"/>
    <mergeCell ref="M1:O1"/>
    <mergeCell ref="Q1:Q2"/>
    <mergeCell ref="A1:A2"/>
    <mergeCell ref="B1:B2"/>
    <mergeCell ref="D1:D2"/>
    <mergeCell ref="E1:E2"/>
    <mergeCell ref="F1:G1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25390625" style="0" bestFit="1" customWidth="1"/>
    <col min="2" max="2" width="30.00390625" style="0" customWidth="1"/>
    <col min="3" max="3" width="7.875" style="0" bestFit="1" customWidth="1"/>
    <col min="4" max="4" width="22.00390625" style="0" bestFit="1" customWidth="1"/>
    <col min="5" max="5" width="7.25390625" style="0" bestFit="1" customWidth="1"/>
    <col min="6" max="6" width="8.625" style="0" bestFit="1" customWidth="1"/>
    <col min="7" max="7" width="10.125" style="0" customWidth="1"/>
    <col min="8" max="8" width="8.625" style="0" bestFit="1" customWidth="1"/>
    <col min="9" max="9" width="12.875" style="0" customWidth="1"/>
    <col min="10" max="10" width="10.125" style="0" bestFit="1" customWidth="1"/>
    <col min="11" max="11" width="15.625" style="0" bestFit="1" customWidth="1"/>
    <col min="12" max="12" width="9.75390625" style="0" customWidth="1"/>
    <col min="13" max="13" width="12.25390625" style="0" bestFit="1" customWidth="1"/>
    <col min="14" max="14" width="18.00390625" style="0" bestFit="1" customWidth="1"/>
    <col min="15" max="15" width="7.00390625" style="0" bestFit="1" customWidth="1"/>
    <col min="16" max="16" width="11.125" style="0" customWidth="1"/>
    <col min="17" max="17" width="8.375" style="0" bestFit="1" customWidth="1"/>
  </cols>
  <sheetData>
    <row r="1" spans="1:17" ht="25.5" customHeight="1">
      <c r="A1" s="77" t="s">
        <v>9</v>
      </c>
      <c r="B1" s="77" t="s">
        <v>8</v>
      </c>
      <c r="C1" s="46" t="s">
        <v>0</v>
      </c>
      <c r="D1" s="76" t="s">
        <v>11</v>
      </c>
      <c r="E1" s="77" t="s">
        <v>3</v>
      </c>
      <c r="F1" s="76" t="s">
        <v>7</v>
      </c>
      <c r="G1" s="76"/>
      <c r="H1" s="76" t="s">
        <v>5</v>
      </c>
      <c r="I1" s="76"/>
      <c r="J1" s="76" t="s">
        <v>12</v>
      </c>
      <c r="K1" s="76"/>
      <c r="L1" s="76"/>
      <c r="M1" s="76" t="s">
        <v>4</v>
      </c>
      <c r="N1" s="76"/>
      <c r="O1" s="76"/>
      <c r="P1" s="48" t="s">
        <v>1</v>
      </c>
      <c r="Q1" s="76" t="s">
        <v>2</v>
      </c>
    </row>
    <row r="2" spans="1:17" ht="47.25">
      <c r="A2" s="77"/>
      <c r="B2" s="77"/>
      <c r="C2" s="46"/>
      <c r="D2" s="76"/>
      <c r="E2" s="77"/>
      <c r="F2" s="48" t="s">
        <v>6</v>
      </c>
      <c r="G2" s="49">
        <v>20</v>
      </c>
      <c r="H2" s="48" t="s">
        <v>6</v>
      </c>
      <c r="I2" s="49">
        <v>30</v>
      </c>
      <c r="J2" s="48" t="s">
        <v>10</v>
      </c>
      <c r="K2" s="48"/>
      <c r="L2" s="49">
        <v>25</v>
      </c>
      <c r="M2" s="48" t="s">
        <v>10</v>
      </c>
      <c r="N2" s="48"/>
      <c r="O2" s="49">
        <v>25</v>
      </c>
      <c r="P2" s="49">
        <v>100</v>
      </c>
      <c r="Q2" s="76"/>
    </row>
    <row r="3" spans="1:17" ht="15.75">
      <c r="A3" s="50"/>
      <c r="B3" s="51" t="s">
        <v>25</v>
      </c>
      <c r="C3" s="51">
        <v>42</v>
      </c>
      <c r="D3" s="52"/>
      <c r="E3" s="51" t="s">
        <v>16</v>
      </c>
      <c r="F3" s="40">
        <v>15</v>
      </c>
      <c r="G3" s="41">
        <f>F3*$G$2/17</f>
        <v>17.647058823529413</v>
      </c>
      <c r="H3" s="53">
        <v>8.3</v>
      </c>
      <c r="I3" s="42">
        <f>H3*$I$2/9.6</f>
        <v>25.937500000000004</v>
      </c>
      <c r="J3" s="43">
        <v>0.0009375000000000001</v>
      </c>
      <c r="K3" s="44">
        <f>J3</f>
        <v>0.0009375000000000001</v>
      </c>
      <c r="L3" s="41">
        <f>$L$2*MIN($K$3:$K$6)/K3</f>
        <v>24.382716049382715</v>
      </c>
      <c r="M3" s="54">
        <v>0.001736111111111111</v>
      </c>
      <c r="N3" s="55">
        <v>0.001734375</v>
      </c>
      <c r="O3" s="41">
        <f>$O$2*MIN($N$3:$N$6)/N3</f>
        <v>23.44511177844511</v>
      </c>
      <c r="P3" s="45">
        <f>SUM(G3,I3,L3,O3)</f>
        <v>91.41238665135724</v>
      </c>
      <c r="Q3" s="46">
        <v>2</v>
      </c>
    </row>
    <row r="4" spans="1:17" ht="15.75">
      <c r="A4" s="50"/>
      <c r="B4" s="51" t="s">
        <v>35</v>
      </c>
      <c r="C4" s="51">
        <v>42</v>
      </c>
      <c r="D4" s="52"/>
      <c r="E4" s="51" t="s">
        <v>16</v>
      </c>
      <c r="F4" s="40">
        <v>14</v>
      </c>
      <c r="G4" s="41">
        <f>F4*$G$2/21.75</f>
        <v>12.873563218390805</v>
      </c>
      <c r="H4" s="53">
        <v>9.6</v>
      </c>
      <c r="I4" s="42">
        <f>H4*$I$2/9.6</f>
        <v>30</v>
      </c>
      <c r="J4" s="43">
        <v>0.0009143518518518518</v>
      </c>
      <c r="K4" s="44">
        <f>J4</f>
        <v>0.0009143518518518518</v>
      </c>
      <c r="L4" s="41">
        <f>$L$2*MIN($K$3:$K$6)/K4</f>
        <v>25</v>
      </c>
      <c r="M4" s="54">
        <v>0.0017048611111111112</v>
      </c>
      <c r="N4" s="55">
        <v>0.0017048611111111112</v>
      </c>
      <c r="O4" s="41">
        <v>25</v>
      </c>
      <c r="P4" s="45">
        <f>SUM(G4,I4,L4,O4)</f>
        <v>92.87356321839081</v>
      </c>
      <c r="Q4" s="46">
        <v>1</v>
      </c>
    </row>
    <row r="5" spans="1:18" ht="15.75">
      <c r="A5" s="50"/>
      <c r="B5" s="56" t="s">
        <v>27</v>
      </c>
      <c r="C5" s="56">
        <v>42</v>
      </c>
      <c r="D5" s="57"/>
      <c r="E5" s="56" t="s">
        <v>16</v>
      </c>
      <c r="F5" s="40">
        <v>8</v>
      </c>
      <c r="G5" s="41">
        <f>F5*$G$2/21.75</f>
        <v>7.35632183908046</v>
      </c>
      <c r="H5" s="58">
        <v>3.433333333333333</v>
      </c>
      <c r="I5" s="42">
        <f>H5*$I$2/9.6</f>
        <v>10.729166666666668</v>
      </c>
      <c r="J5" s="43">
        <v>0.001619212962962963</v>
      </c>
      <c r="K5" s="44">
        <f>J5</f>
        <v>0.001619212962962963</v>
      </c>
      <c r="L5" s="41">
        <f>$L$2*MIN($K$3:$K$6)/K5</f>
        <v>14.117226590421732</v>
      </c>
      <c r="M5" s="59">
        <v>0.0018123842592592592</v>
      </c>
      <c r="N5" s="60">
        <v>0.0018123842592592592</v>
      </c>
      <c r="O5" s="41">
        <f>$O$2*MIN($N$3:$N$6)/N5</f>
        <v>22.435979309023566</v>
      </c>
      <c r="P5" s="45">
        <f>SUM(G5,I5,L5,O5)</f>
        <v>54.638694405192425</v>
      </c>
      <c r="Q5" s="46">
        <v>4</v>
      </c>
      <c r="R5" s="47"/>
    </row>
    <row r="6" spans="1:17" ht="15.75">
      <c r="A6" s="50"/>
      <c r="B6" s="51" t="s">
        <v>26</v>
      </c>
      <c r="C6" s="51">
        <v>42</v>
      </c>
      <c r="D6" s="52"/>
      <c r="E6" s="51" t="s">
        <v>16</v>
      </c>
      <c r="F6" s="40">
        <v>7</v>
      </c>
      <c r="G6" s="41">
        <f>F6*$G$2/21.75</f>
        <v>6.436781609195402</v>
      </c>
      <c r="H6" s="53">
        <v>6.3</v>
      </c>
      <c r="I6" s="42">
        <f>H6*$I$2/9.6</f>
        <v>19.6875</v>
      </c>
      <c r="J6" s="43">
        <v>0.0015672453703703703</v>
      </c>
      <c r="K6" s="44">
        <f>J6</f>
        <v>0.0015672453703703703</v>
      </c>
      <c r="L6" s="41">
        <f>$L$2*MIN($K$3:$K$6)/K6</f>
        <v>14.58533343179972</v>
      </c>
      <c r="M6" s="54">
        <v>0.001979166666666667</v>
      </c>
      <c r="N6" s="55">
        <v>0.0016265046296296297</v>
      </c>
      <c r="O6" s="41">
        <v>21.35</v>
      </c>
      <c r="P6" s="45">
        <f>SUM(G6,I6,L6,O6)</f>
        <v>62.059615040995126</v>
      </c>
      <c r="Q6" s="46">
        <v>3</v>
      </c>
    </row>
    <row r="7" ht="12.75">
      <c r="B7" s="1"/>
    </row>
    <row r="8" ht="12.75">
      <c r="B8" s="1"/>
    </row>
    <row r="9" ht="18.75">
      <c r="B9" s="73" t="s">
        <v>53</v>
      </c>
    </row>
    <row r="10" ht="18.75">
      <c r="B10" s="73" t="s">
        <v>52</v>
      </c>
    </row>
    <row r="11" ht="18.75">
      <c r="B11" s="73" t="s">
        <v>54</v>
      </c>
    </row>
    <row r="14" ht="12.75">
      <c r="I14" t="s">
        <v>17</v>
      </c>
    </row>
  </sheetData>
  <sheetProtection/>
  <mergeCells count="9">
    <mergeCell ref="J1:L1"/>
    <mergeCell ref="M1:O1"/>
    <mergeCell ref="Q1:Q2"/>
    <mergeCell ref="A1:A2"/>
    <mergeCell ref="B1:B2"/>
    <mergeCell ref="D1:D2"/>
    <mergeCell ref="E1:E2"/>
    <mergeCell ref="F1:G1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6.25390625" style="0" bestFit="1" customWidth="1"/>
    <col min="2" max="2" width="27.25390625" style="0" customWidth="1"/>
    <col min="3" max="3" width="7.875" style="0" bestFit="1" customWidth="1"/>
    <col min="4" max="4" width="22.00390625" style="0" bestFit="1" customWidth="1"/>
    <col min="5" max="5" width="7.25390625" style="0" bestFit="1" customWidth="1"/>
    <col min="6" max="6" width="8.625" style="0" bestFit="1" customWidth="1"/>
    <col min="7" max="7" width="11.875" style="0" customWidth="1"/>
    <col min="8" max="8" width="8.625" style="0" bestFit="1" customWidth="1"/>
    <col min="9" max="9" width="10.125" style="0" customWidth="1"/>
    <col min="10" max="10" width="10.125" style="0" bestFit="1" customWidth="1"/>
    <col min="11" max="11" width="15.625" style="0" bestFit="1" customWidth="1"/>
    <col min="12" max="12" width="10.375" style="0" customWidth="1"/>
    <col min="13" max="13" width="12.25390625" style="0" bestFit="1" customWidth="1"/>
    <col min="14" max="14" width="18.00390625" style="0" bestFit="1" customWidth="1"/>
    <col min="15" max="15" width="8.375" style="0" customWidth="1"/>
    <col min="16" max="16" width="8.75390625" style="0" bestFit="1" customWidth="1"/>
    <col min="17" max="17" width="8.375" style="0" bestFit="1" customWidth="1"/>
  </cols>
  <sheetData>
    <row r="1" spans="1:17" ht="47.25">
      <c r="A1" s="79" t="s">
        <v>9</v>
      </c>
      <c r="B1" s="79" t="s">
        <v>8</v>
      </c>
      <c r="C1" s="10" t="s">
        <v>0</v>
      </c>
      <c r="D1" s="78" t="s">
        <v>11</v>
      </c>
      <c r="E1" s="79" t="s">
        <v>3</v>
      </c>
      <c r="F1" s="78" t="s">
        <v>7</v>
      </c>
      <c r="G1" s="78"/>
      <c r="H1" s="78" t="s">
        <v>5</v>
      </c>
      <c r="I1" s="78"/>
      <c r="J1" s="78" t="s">
        <v>12</v>
      </c>
      <c r="K1" s="78"/>
      <c r="L1" s="78"/>
      <c r="M1" s="78" t="s">
        <v>4</v>
      </c>
      <c r="N1" s="78"/>
      <c r="O1" s="78"/>
      <c r="P1" s="2" t="s">
        <v>1</v>
      </c>
      <c r="Q1" s="78" t="s">
        <v>2</v>
      </c>
    </row>
    <row r="2" spans="1:17" ht="30" customHeight="1">
      <c r="A2" s="79"/>
      <c r="B2" s="79"/>
      <c r="C2" s="10"/>
      <c r="D2" s="78"/>
      <c r="E2" s="79"/>
      <c r="F2" s="2" t="s">
        <v>6</v>
      </c>
      <c r="G2" s="3">
        <v>20</v>
      </c>
      <c r="H2" s="2" t="s">
        <v>6</v>
      </c>
      <c r="I2" s="3">
        <v>30</v>
      </c>
      <c r="J2" s="2" t="s">
        <v>10</v>
      </c>
      <c r="K2" s="2"/>
      <c r="L2" s="3">
        <v>25</v>
      </c>
      <c r="M2" s="2" t="s">
        <v>10</v>
      </c>
      <c r="N2" s="2"/>
      <c r="O2" s="3">
        <v>25</v>
      </c>
      <c r="P2" s="3">
        <v>100</v>
      </c>
      <c r="Q2" s="78"/>
    </row>
    <row r="3" spans="1:17" ht="24" customHeight="1">
      <c r="A3" s="50"/>
      <c r="B3" s="51" t="s">
        <v>29</v>
      </c>
      <c r="C3" s="51">
        <v>42</v>
      </c>
      <c r="D3" s="52"/>
      <c r="E3" s="51" t="s">
        <v>34</v>
      </c>
      <c r="F3" s="40">
        <v>18</v>
      </c>
      <c r="G3" s="41">
        <f aca="true" t="shared" si="0" ref="G3:G8">F3*$G$2/21.75</f>
        <v>16.551724137931036</v>
      </c>
      <c r="H3" s="53">
        <v>8.766666666666667</v>
      </c>
      <c r="I3" s="42">
        <f aca="true" t="shared" si="1" ref="I3:I8">H3*$I$2/9.6</f>
        <v>27.395833333333336</v>
      </c>
      <c r="J3" s="43">
        <v>0.0012813657407407407</v>
      </c>
      <c r="K3" s="44">
        <f aca="true" t="shared" si="2" ref="K3:K8">J3</f>
        <v>0.0012813657407407407</v>
      </c>
      <c r="L3" s="41">
        <f aca="true" t="shared" si="3" ref="L3:L8">$L$2*MIN($K$3:$K$8)/K3</f>
        <v>18.550718092313254</v>
      </c>
      <c r="M3" s="54">
        <v>0.001734375</v>
      </c>
      <c r="N3" s="55">
        <v>0.001734375</v>
      </c>
      <c r="O3" s="41">
        <f aca="true" t="shared" si="4" ref="O3:O8">$O$2*MIN($N$3:$N$8)/N3</f>
        <v>23.44511177844511</v>
      </c>
      <c r="P3" s="45">
        <f aca="true" t="shared" si="5" ref="P3:P8">SUM(G3,I3,L3,O3)</f>
        <v>85.94338734202273</v>
      </c>
      <c r="Q3" s="46">
        <v>2</v>
      </c>
    </row>
    <row r="4" spans="1:17" ht="15.75">
      <c r="A4" s="50"/>
      <c r="B4" s="51" t="s">
        <v>28</v>
      </c>
      <c r="C4" s="51">
        <v>42</v>
      </c>
      <c r="D4" s="52"/>
      <c r="E4" s="51" t="s">
        <v>15</v>
      </c>
      <c r="F4" s="40">
        <v>21.75</v>
      </c>
      <c r="G4" s="41">
        <f t="shared" si="0"/>
        <v>20</v>
      </c>
      <c r="H4" s="53">
        <v>9.600000000000001</v>
      </c>
      <c r="I4" s="42">
        <f t="shared" si="1"/>
        <v>30.000000000000007</v>
      </c>
      <c r="J4" s="43">
        <v>0.0009508101851851852</v>
      </c>
      <c r="K4" s="44">
        <f t="shared" si="2"/>
        <v>0.0009508101851851852</v>
      </c>
      <c r="L4" s="41">
        <f t="shared" si="3"/>
        <v>25</v>
      </c>
      <c r="M4" s="54">
        <v>0.0017048611111111112</v>
      </c>
      <c r="N4" s="55">
        <v>0.0017048611111111112</v>
      </c>
      <c r="O4" s="41">
        <f t="shared" si="4"/>
        <v>23.8509843856076</v>
      </c>
      <c r="P4" s="45">
        <f t="shared" si="5"/>
        <v>98.8509843856076</v>
      </c>
      <c r="Q4" s="46">
        <v>1</v>
      </c>
    </row>
    <row r="5" spans="1:17" ht="15.75">
      <c r="A5" s="50"/>
      <c r="B5" s="51" t="s">
        <v>31</v>
      </c>
      <c r="C5" s="51">
        <v>42</v>
      </c>
      <c r="D5" s="52"/>
      <c r="E5" s="51" t="s">
        <v>34</v>
      </c>
      <c r="F5" s="40">
        <v>17.5</v>
      </c>
      <c r="G5" s="41">
        <f t="shared" si="0"/>
        <v>16.091954022988507</v>
      </c>
      <c r="H5" s="53">
        <v>3.433333333333333</v>
      </c>
      <c r="I5" s="42">
        <f t="shared" si="1"/>
        <v>10.729166666666668</v>
      </c>
      <c r="J5" s="43">
        <v>0.001619212962962963</v>
      </c>
      <c r="K5" s="44">
        <f t="shared" si="2"/>
        <v>0.001619212962962963</v>
      </c>
      <c r="L5" s="41">
        <f t="shared" si="3"/>
        <v>14.680128663330951</v>
      </c>
      <c r="M5" s="54">
        <v>0.0018123842592592592</v>
      </c>
      <c r="N5" s="55">
        <v>0.0018123842592592592</v>
      </c>
      <c r="O5" s="41">
        <f t="shared" si="4"/>
        <v>22.435979309023566</v>
      </c>
      <c r="P5" s="45">
        <f t="shared" si="5"/>
        <v>63.93722866200969</v>
      </c>
      <c r="Q5" s="46">
        <v>6</v>
      </c>
    </row>
    <row r="6" spans="1:17" ht="15.75">
      <c r="A6" s="50"/>
      <c r="B6" s="51" t="s">
        <v>30</v>
      </c>
      <c r="C6" s="51">
        <v>42</v>
      </c>
      <c r="D6" s="52"/>
      <c r="E6" s="51" t="s">
        <v>34</v>
      </c>
      <c r="F6" s="40">
        <v>15.25</v>
      </c>
      <c r="G6" s="41">
        <f t="shared" si="0"/>
        <v>14.022988505747126</v>
      </c>
      <c r="H6" s="53">
        <v>9.133333333333335</v>
      </c>
      <c r="I6" s="42">
        <f t="shared" si="1"/>
        <v>28.541666666666675</v>
      </c>
      <c r="J6" s="43">
        <v>0.0015672453703703703</v>
      </c>
      <c r="K6" s="44">
        <f t="shared" si="2"/>
        <v>0.0015672453703703703</v>
      </c>
      <c r="L6" s="41">
        <f t="shared" si="3"/>
        <v>15.166900524333506</v>
      </c>
      <c r="M6" s="54">
        <v>0.0016265046296296297</v>
      </c>
      <c r="N6" s="55">
        <v>0.0016265046296296297</v>
      </c>
      <c r="O6" s="41">
        <f t="shared" si="4"/>
        <v>25</v>
      </c>
      <c r="P6" s="45">
        <f t="shared" si="5"/>
        <v>82.73155569674731</v>
      </c>
      <c r="Q6" s="46">
        <v>3</v>
      </c>
    </row>
    <row r="7" spans="1:17" ht="15.75">
      <c r="A7" s="11"/>
      <c r="B7" s="12" t="s">
        <v>32</v>
      </c>
      <c r="C7" s="12">
        <v>42</v>
      </c>
      <c r="D7" s="13"/>
      <c r="E7" s="12" t="s">
        <v>34</v>
      </c>
      <c r="F7" s="4">
        <v>15.75</v>
      </c>
      <c r="G7" s="5">
        <f t="shared" si="0"/>
        <v>14.482758620689655</v>
      </c>
      <c r="H7" s="14">
        <v>8.000000000000002</v>
      </c>
      <c r="I7" s="6">
        <f t="shared" si="1"/>
        <v>25.000000000000007</v>
      </c>
      <c r="J7" s="7">
        <v>0.001337152777777778</v>
      </c>
      <c r="K7" s="8">
        <f t="shared" si="2"/>
        <v>0.001337152777777778</v>
      </c>
      <c r="L7" s="5">
        <f t="shared" si="3"/>
        <v>17.776767939063443</v>
      </c>
      <c r="M7" s="15">
        <v>0.0017006944444444441</v>
      </c>
      <c r="N7" s="16">
        <v>0.0017006944444444441</v>
      </c>
      <c r="O7" s="5">
        <f t="shared" si="4"/>
        <v>23.909418810398805</v>
      </c>
      <c r="P7" s="9">
        <f t="shared" si="5"/>
        <v>81.16894537015192</v>
      </c>
      <c r="Q7" s="17">
        <v>4</v>
      </c>
    </row>
    <row r="8" spans="1:17" ht="15.75">
      <c r="A8" s="11"/>
      <c r="B8" s="12" t="s">
        <v>33</v>
      </c>
      <c r="C8" s="12">
        <v>42</v>
      </c>
      <c r="D8" s="13"/>
      <c r="E8" s="12" t="s">
        <v>15</v>
      </c>
      <c r="F8" s="4">
        <v>17.25</v>
      </c>
      <c r="G8" s="5">
        <f t="shared" si="0"/>
        <v>15.862068965517242</v>
      </c>
      <c r="H8" s="14">
        <v>6.5</v>
      </c>
      <c r="I8" s="6">
        <f t="shared" si="1"/>
        <v>20.3125</v>
      </c>
      <c r="J8" s="7">
        <v>0.0019325231481481485</v>
      </c>
      <c r="K8" s="8">
        <f t="shared" si="2"/>
        <v>0.0019325231481481485</v>
      </c>
      <c r="L8" s="5">
        <f t="shared" si="3"/>
        <v>12.300113792896926</v>
      </c>
      <c r="M8" s="15">
        <v>0.0021069444444444443</v>
      </c>
      <c r="N8" s="16">
        <v>0.0021069444444444443</v>
      </c>
      <c r="O8" s="5">
        <f t="shared" si="4"/>
        <v>19.2993298176225</v>
      </c>
      <c r="P8" s="9">
        <f t="shared" si="5"/>
        <v>67.77401257603665</v>
      </c>
      <c r="Q8" s="17">
        <v>5</v>
      </c>
    </row>
    <row r="11" ht="18.75">
      <c r="B11" s="73" t="s">
        <v>53</v>
      </c>
    </row>
    <row r="12" ht="18.75">
      <c r="B12" s="73" t="s">
        <v>52</v>
      </c>
    </row>
    <row r="13" ht="18.75">
      <c r="B13" s="73" t="s">
        <v>55</v>
      </c>
    </row>
  </sheetData>
  <sheetProtection/>
  <mergeCells count="9">
    <mergeCell ref="J1:L1"/>
    <mergeCell ref="M1:O1"/>
    <mergeCell ref="Q1:Q2"/>
    <mergeCell ref="A1:A2"/>
    <mergeCell ref="B1:B2"/>
    <mergeCell ref="D1:D2"/>
    <mergeCell ref="E1:E2"/>
    <mergeCell ref="F1:G1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31.375" style="0" customWidth="1"/>
    <col min="7" max="7" width="14.75390625" style="0" customWidth="1"/>
    <col min="9" max="9" width="11.625" style="0" customWidth="1"/>
    <col min="10" max="10" width="10.875" style="0" customWidth="1"/>
    <col min="12" max="12" width="13.75390625" style="0" customWidth="1"/>
    <col min="13" max="13" width="11.875" style="0" customWidth="1"/>
    <col min="15" max="15" width="11.375" style="0" customWidth="1"/>
    <col min="16" max="16" width="12.00390625" style="0" customWidth="1"/>
  </cols>
  <sheetData>
    <row r="1" spans="1:18" ht="37.5">
      <c r="A1" s="81" t="s">
        <v>9</v>
      </c>
      <c r="B1" s="82" t="s">
        <v>8</v>
      </c>
      <c r="C1" s="83" t="s">
        <v>0</v>
      </c>
      <c r="D1" s="80" t="s">
        <v>11</v>
      </c>
      <c r="E1" s="82" t="s">
        <v>3</v>
      </c>
      <c r="F1" s="80" t="s">
        <v>7</v>
      </c>
      <c r="G1" s="80"/>
      <c r="H1" s="80" t="s">
        <v>5</v>
      </c>
      <c r="I1" s="80"/>
      <c r="J1" s="80" t="s">
        <v>13</v>
      </c>
      <c r="K1" s="80"/>
      <c r="L1" s="80"/>
      <c r="M1" s="80" t="s">
        <v>4</v>
      </c>
      <c r="N1" s="80"/>
      <c r="O1" s="80"/>
      <c r="P1" s="19" t="s">
        <v>1</v>
      </c>
      <c r="Q1" s="80" t="s">
        <v>2</v>
      </c>
      <c r="R1" s="1"/>
    </row>
    <row r="2" spans="1:18" ht="56.25">
      <c r="A2" s="81"/>
      <c r="B2" s="82"/>
      <c r="C2" s="83"/>
      <c r="D2" s="80"/>
      <c r="E2" s="82"/>
      <c r="F2" s="19" t="s">
        <v>6</v>
      </c>
      <c r="G2" s="20">
        <v>20</v>
      </c>
      <c r="H2" s="19" t="s">
        <v>6</v>
      </c>
      <c r="I2" s="20">
        <v>30</v>
      </c>
      <c r="J2" s="19" t="s">
        <v>10</v>
      </c>
      <c r="K2" s="19"/>
      <c r="L2" s="20">
        <v>25</v>
      </c>
      <c r="M2" s="19" t="s">
        <v>10</v>
      </c>
      <c r="N2" s="19"/>
      <c r="O2" s="20">
        <v>25</v>
      </c>
      <c r="P2" s="20">
        <v>100</v>
      </c>
      <c r="Q2" s="80"/>
      <c r="R2" s="1"/>
    </row>
    <row r="3" spans="1:18" ht="18.75">
      <c r="A3" s="25">
        <v>5</v>
      </c>
      <c r="B3" s="26" t="s">
        <v>36</v>
      </c>
      <c r="C3" s="26">
        <v>42</v>
      </c>
      <c r="D3" s="27"/>
      <c r="E3" s="26">
        <v>9</v>
      </c>
      <c r="F3" s="28">
        <v>3</v>
      </c>
      <c r="G3" s="29">
        <f>F3*$G$2/17</f>
        <v>3.5294117647058822</v>
      </c>
      <c r="H3" s="30">
        <v>6.5</v>
      </c>
      <c r="I3" s="29">
        <f>H3*$I$2/9.4</f>
        <v>20.74468085106383</v>
      </c>
      <c r="J3" s="32">
        <v>0.001099537037037037</v>
      </c>
      <c r="K3" s="33">
        <v>0.0008292824074074074</v>
      </c>
      <c r="L3" s="29">
        <f>$L$2*MIN($K$3:$K$7)/K3</f>
        <v>25</v>
      </c>
      <c r="M3" s="32">
        <v>0.0031966435185185184</v>
      </c>
      <c r="N3" s="33">
        <v>0.0031966435185185184</v>
      </c>
      <c r="O3" s="29">
        <f>$O$2*MIN($N$3:$N$7)/N3</f>
        <v>24.95745682320142</v>
      </c>
      <c r="P3" s="36">
        <f>SUM(G3,I3,L3,O3)</f>
        <v>74.23154943897113</v>
      </c>
      <c r="Q3" s="22">
        <v>1</v>
      </c>
      <c r="R3" s="1"/>
    </row>
    <row r="4" spans="1:18" ht="18.75">
      <c r="A4" s="25">
        <v>6</v>
      </c>
      <c r="B4" s="26" t="s">
        <v>39</v>
      </c>
      <c r="C4" s="26">
        <v>42</v>
      </c>
      <c r="D4" s="27"/>
      <c r="E4" s="26">
        <v>9</v>
      </c>
      <c r="F4" s="28">
        <v>4</v>
      </c>
      <c r="G4" s="29">
        <f>F4*$G$2/17</f>
        <v>4.705882352941177</v>
      </c>
      <c r="H4" s="30">
        <v>5.5</v>
      </c>
      <c r="I4" s="29">
        <f>H4*$I$2/9.4</f>
        <v>17.5531914893617</v>
      </c>
      <c r="J4" s="32">
        <v>0.0018394675925925926</v>
      </c>
      <c r="K4" s="33">
        <v>0.0018394675925925926</v>
      </c>
      <c r="L4" s="29">
        <f>$L$2*MIN($K$3:$K$7)/K4</f>
        <v>11.270685207323977</v>
      </c>
      <c r="M4" s="32">
        <v>0.0036261574074074074</v>
      </c>
      <c r="N4" s="33">
        <v>0.0036261574074074074</v>
      </c>
      <c r="O4" s="29">
        <f>$O$2*MIN($N$3:$N$7)/N4</f>
        <v>22.001276731567184</v>
      </c>
      <c r="P4" s="36">
        <f>SUM(G4,I4,L4,O4)</f>
        <v>55.531035781194035</v>
      </c>
      <c r="Q4" s="22"/>
      <c r="R4" s="1"/>
    </row>
    <row r="5" spans="1:18" ht="18.75">
      <c r="A5" s="25">
        <v>7</v>
      </c>
      <c r="B5" s="26" t="s">
        <v>37</v>
      </c>
      <c r="C5" s="26">
        <v>42</v>
      </c>
      <c r="D5" s="27"/>
      <c r="E5" s="26">
        <v>9</v>
      </c>
      <c r="F5" s="28">
        <v>4</v>
      </c>
      <c r="G5" s="29">
        <f>F5*$G$2/17</f>
        <v>4.705882352941177</v>
      </c>
      <c r="H5" s="30">
        <v>5.8</v>
      </c>
      <c r="I5" s="29">
        <f>H5*$I$2/9.4</f>
        <v>18.51063829787234</v>
      </c>
      <c r="J5" s="32">
        <v>0.0010528935185185185</v>
      </c>
      <c r="K5" s="33">
        <v>0.0010528935185185185</v>
      </c>
      <c r="L5" s="29">
        <f>$L$2*MIN($K$3:$K$7)/K5</f>
        <v>19.690557326591183</v>
      </c>
      <c r="M5" s="32">
        <v>0.0031912037037037035</v>
      </c>
      <c r="N5" s="33">
        <v>0.0031912037037037035</v>
      </c>
      <c r="O5" s="29">
        <f>$O$2*MIN($N$3:$N$7)/N5</f>
        <v>25</v>
      </c>
      <c r="P5" s="36">
        <f>SUM(G5,I5,L5,O5)</f>
        <v>67.9070779774047</v>
      </c>
      <c r="Q5" s="22">
        <v>2</v>
      </c>
      <c r="R5" s="1"/>
    </row>
    <row r="6" spans="1:18" ht="18.75">
      <c r="A6" s="25">
        <v>8</v>
      </c>
      <c r="B6" s="26" t="s">
        <v>40</v>
      </c>
      <c r="C6" s="26">
        <v>42</v>
      </c>
      <c r="D6" s="27"/>
      <c r="E6" s="26">
        <v>9</v>
      </c>
      <c r="F6" s="28">
        <v>3</v>
      </c>
      <c r="G6" s="29">
        <f>F6*$G$2/17</f>
        <v>3.5294117647058822</v>
      </c>
      <c r="H6" s="30">
        <v>5.9</v>
      </c>
      <c r="I6" s="29">
        <f>H6*$I$2/9.4</f>
        <v>18.829787234042552</v>
      </c>
      <c r="J6" s="32">
        <v>0.0015950231481481481</v>
      </c>
      <c r="K6" s="33">
        <v>0.0015950231481481481</v>
      </c>
      <c r="L6" s="29">
        <f>$L$2*MIN($K$3:$K$7)/K6</f>
        <v>12.997968217110513</v>
      </c>
      <c r="M6" s="32">
        <v>0.0034483796296296294</v>
      </c>
      <c r="N6" s="33">
        <v>0.0034483796296296294</v>
      </c>
      <c r="O6" s="29">
        <f>$O$2*MIN($N$3:$N$7)/N6</f>
        <v>23.135530643753775</v>
      </c>
      <c r="P6" s="36">
        <f>SUM(G6,I6,L6,O6)</f>
        <v>58.49269785961272</v>
      </c>
      <c r="Q6" s="22"/>
      <c r="R6" s="1"/>
    </row>
    <row r="7" spans="1:18" ht="18.75">
      <c r="A7" s="25">
        <v>9</v>
      </c>
      <c r="B7" s="26" t="s">
        <v>38</v>
      </c>
      <c r="C7" s="26">
        <v>42</v>
      </c>
      <c r="D7" s="27"/>
      <c r="E7" s="26">
        <v>9</v>
      </c>
      <c r="F7" s="28">
        <v>4</v>
      </c>
      <c r="G7" s="29">
        <f>F7*$G$2/17</f>
        <v>4.705882352941177</v>
      </c>
      <c r="H7" s="30">
        <v>6</v>
      </c>
      <c r="I7" s="29">
        <f>H7*$I$2/9.4</f>
        <v>19.148936170212764</v>
      </c>
      <c r="J7" s="32">
        <v>0.0013603009259259258</v>
      </c>
      <c r="K7" s="33">
        <v>0.0013603009259259258</v>
      </c>
      <c r="L7" s="29">
        <f>$L$2*MIN($K$3:$K$7)/K7</f>
        <v>15.240789585637708</v>
      </c>
      <c r="M7" s="32">
        <v>0.0033072916666666667</v>
      </c>
      <c r="N7" s="33">
        <v>0.0033072916666666667</v>
      </c>
      <c r="O7" s="29">
        <f>$O$2*MIN($N$3:$N$7)/N7</f>
        <v>24.12248468941382</v>
      </c>
      <c r="P7" s="36">
        <f>SUM(G7,I7,L7,O7)</f>
        <v>63.218092798205475</v>
      </c>
      <c r="Q7" s="22">
        <v>3</v>
      </c>
      <c r="R7" s="1"/>
    </row>
    <row r="8" spans="2:18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8.75">
      <c r="B9" s="73" t="s">
        <v>50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8.75">
      <c r="B10" s="73" t="s">
        <v>52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ht="18.75">
      <c r="B11" s="73" t="s">
        <v>56</v>
      </c>
    </row>
  </sheetData>
  <sheetProtection/>
  <mergeCells count="10">
    <mergeCell ref="H1:I1"/>
    <mergeCell ref="J1:L1"/>
    <mergeCell ref="M1:O1"/>
    <mergeCell ref="Q1:Q2"/>
    <mergeCell ref="A1:A2"/>
    <mergeCell ref="B1:B2"/>
    <mergeCell ref="C1:C2"/>
    <mergeCell ref="D1:D2"/>
    <mergeCell ref="E1:E2"/>
    <mergeCell ref="F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B1">
      <selection activeCell="B15" sqref="B15"/>
    </sheetView>
  </sheetViews>
  <sheetFormatPr defaultColWidth="9.00390625" defaultRowHeight="12.75"/>
  <cols>
    <col min="2" max="2" width="28.875" style="0" customWidth="1"/>
    <col min="10" max="10" width="11.375" style="0" customWidth="1"/>
    <col min="13" max="13" width="11.75390625" style="0" customWidth="1"/>
  </cols>
  <sheetData>
    <row r="1" spans="1:19" ht="56.25">
      <c r="A1" s="82" t="s">
        <v>9</v>
      </c>
      <c r="B1" s="82" t="s">
        <v>8</v>
      </c>
      <c r="C1" s="83" t="s">
        <v>0</v>
      </c>
      <c r="D1" s="80" t="s">
        <v>11</v>
      </c>
      <c r="E1" s="82" t="s">
        <v>3</v>
      </c>
      <c r="F1" s="80" t="s">
        <v>7</v>
      </c>
      <c r="G1" s="80"/>
      <c r="H1" s="80" t="s">
        <v>5</v>
      </c>
      <c r="I1" s="80"/>
      <c r="J1" s="80" t="s">
        <v>13</v>
      </c>
      <c r="K1" s="80"/>
      <c r="L1" s="80"/>
      <c r="M1" s="80" t="s">
        <v>4</v>
      </c>
      <c r="N1" s="80"/>
      <c r="O1" s="80"/>
      <c r="P1" s="19" t="s">
        <v>1</v>
      </c>
      <c r="Q1" s="80" t="s">
        <v>2</v>
      </c>
      <c r="R1" s="1"/>
      <c r="S1" s="1"/>
    </row>
    <row r="2" spans="1:19" ht="56.25">
      <c r="A2" s="82"/>
      <c r="B2" s="82"/>
      <c r="C2" s="83"/>
      <c r="D2" s="80"/>
      <c r="E2" s="82"/>
      <c r="F2" s="19" t="s">
        <v>6</v>
      </c>
      <c r="G2" s="20">
        <v>20</v>
      </c>
      <c r="H2" s="19" t="s">
        <v>6</v>
      </c>
      <c r="I2" s="20">
        <v>30</v>
      </c>
      <c r="J2" s="19" t="s">
        <v>10</v>
      </c>
      <c r="K2" s="19"/>
      <c r="L2" s="20">
        <v>25</v>
      </c>
      <c r="M2" s="19" t="s">
        <v>10</v>
      </c>
      <c r="N2" s="19"/>
      <c r="O2" s="20">
        <v>25</v>
      </c>
      <c r="P2" s="20">
        <v>100</v>
      </c>
      <c r="Q2" s="80"/>
      <c r="R2" s="1"/>
      <c r="S2" s="1"/>
    </row>
    <row r="3" spans="1:19" ht="18.75">
      <c r="A3" s="21">
        <v>1</v>
      </c>
      <c r="B3" s="61" t="s">
        <v>42</v>
      </c>
      <c r="C3" s="61">
        <v>42</v>
      </c>
      <c r="D3" s="61"/>
      <c r="E3" s="61">
        <v>10</v>
      </c>
      <c r="F3" s="18">
        <v>8.6</v>
      </c>
      <c r="G3" s="62">
        <f>F3*$G$2/17</f>
        <v>10.117647058823529</v>
      </c>
      <c r="H3" s="63">
        <v>5</v>
      </c>
      <c r="I3" s="62">
        <f>H3*$I$2/9.57</f>
        <v>15.67398119122257</v>
      </c>
      <c r="J3" s="64">
        <v>0.0013002314814814816</v>
      </c>
      <c r="K3" s="65">
        <v>0.0013002314814814816</v>
      </c>
      <c r="L3" s="62">
        <f>$L$2*MIN($K$3:$K$10)/K3</f>
        <v>18.533024746305856</v>
      </c>
      <c r="M3" s="64">
        <v>0.0029729166666666667</v>
      </c>
      <c r="N3" s="65">
        <v>0.0029729166666666667</v>
      </c>
      <c r="O3" s="62">
        <f>$O$2*MIN($N$3:$N$10)/N3</f>
        <v>24.4238106361442</v>
      </c>
      <c r="P3" s="66">
        <f>SUM(G3,I3,L3,O3)</f>
        <v>68.74846363249615</v>
      </c>
      <c r="Q3" s="18">
        <v>2</v>
      </c>
      <c r="R3" s="1"/>
      <c r="S3" s="1"/>
    </row>
    <row r="4" spans="1:19" ht="18.75">
      <c r="A4" s="21">
        <v>4</v>
      </c>
      <c r="B4" s="61" t="s">
        <v>41</v>
      </c>
      <c r="C4" s="61">
        <v>42</v>
      </c>
      <c r="D4" s="61"/>
      <c r="E4" s="61">
        <v>10</v>
      </c>
      <c r="F4" s="18">
        <v>13</v>
      </c>
      <c r="G4" s="62">
        <f>F4*$G$2/22.75</f>
        <v>11.428571428571429</v>
      </c>
      <c r="H4" s="63">
        <v>8.6</v>
      </c>
      <c r="I4" s="62">
        <f>H4*$I$2/9.57</f>
        <v>26.95924764890282</v>
      </c>
      <c r="J4" s="64">
        <v>0.0009638888888888889</v>
      </c>
      <c r="K4" s="65">
        <v>0.0009638888888888889</v>
      </c>
      <c r="L4" s="62">
        <f>$L$2*MIN($K$3:$K$10)/K4</f>
        <v>25</v>
      </c>
      <c r="M4" s="64">
        <v>0.0029043981481481477</v>
      </c>
      <c r="N4" s="65">
        <v>0.0029043981481481477</v>
      </c>
      <c r="O4" s="62">
        <f>$O$2*MIN($N$3:$N$10)/N4</f>
        <v>25</v>
      </c>
      <c r="P4" s="66">
        <f>SUM(G4,I4,L4,O4)</f>
        <v>88.38781907747425</v>
      </c>
      <c r="Q4" s="18">
        <v>1</v>
      </c>
      <c r="R4" s="1"/>
      <c r="S4" s="1"/>
    </row>
    <row r="5" spans="1:19" ht="18.75">
      <c r="A5" s="21">
        <v>12</v>
      </c>
      <c r="B5" s="61" t="s">
        <v>43</v>
      </c>
      <c r="C5" s="61">
        <v>42</v>
      </c>
      <c r="D5" s="61"/>
      <c r="E5" s="61">
        <v>10</v>
      </c>
      <c r="F5" s="18">
        <v>8.3</v>
      </c>
      <c r="G5" s="62">
        <f>F5*$G$2/22.75</f>
        <v>7.2967032967032965</v>
      </c>
      <c r="H5" s="63">
        <v>4.2</v>
      </c>
      <c r="I5" s="62">
        <f>H5*$I$2/9.57</f>
        <v>13.16614420062696</v>
      </c>
      <c r="J5" s="64">
        <v>0.001659027777777778</v>
      </c>
      <c r="K5" s="65">
        <v>0.001659027777777778</v>
      </c>
      <c r="L5" s="62">
        <f>$L$2*MIN($K$3:$K$10)/K5</f>
        <v>14.524905818334028</v>
      </c>
      <c r="M5" s="64">
        <v>0.0031620370370370374</v>
      </c>
      <c r="N5" s="65">
        <v>0.0031620370370370374</v>
      </c>
      <c r="O5" s="62">
        <f>$O$2*MIN($N$3:$N$10)/N5</f>
        <v>22.963030746705705</v>
      </c>
      <c r="P5" s="66">
        <f>SUM(G5,I5,L5,O5)</f>
        <v>57.95078406236999</v>
      </c>
      <c r="Q5" s="18">
        <v>3</v>
      </c>
      <c r="R5" s="1"/>
      <c r="S5" s="1"/>
    </row>
    <row r="6" spans="1:19" ht="18.75">
      <c r="A6" s="21">
        <v>14</v>
      </c>
      <c r="B6" s="61" t="s">
        <v>44</v>
      </c>
      <c r="C6" s="61">
        <v>42</v>
      </c>
      <c r="D6" s="61"/>
      <c r="E6" s="61">
        <v>10</v>
      </c>
      <c r="F6" s="18">
        <v>8.3</v>
      </c>
      <c r="G6" s="62">
        <f>F6*$G$2/22.75</f>
        <v>7.2967032967032965</v>
      </c>
      <c r="H6" s="63">
        <v>4.2</v>
      </c>
      <c r="I6" s="62">
        <f>H6*$I$2/9.57</f>
        <v>13.16614420062696</v>
      </c>
      <c r="J6" s="64">
        <v>0.001659027777777778</v>
      </c>
      <c r="K6" s="65">
        <v>0.001659027777777778</v>
      </c>
      <c r="L6" s="62">
        <f>$L$2*MIN($K$3:$K$10)/K6</f>
        <v>14.524905818334028</v>
      </c>
      <c r="M6" s="64">
        <v>0.0031620370370370374</v>
      </c>
      <c r="N6" s="65">
        <v>0.0031620370370370374</v>
      </c>
      <c r="O6" s="62">
        <f>$O$2*MIN($N$3:$N$10)/N6</f>
        <v>22.963030746705705</v>
      </c>
      <c r="P6" s="66">
        <f>SUM(G6,I6,L6,O6)</f>
        <v>57.95078406236999</v>
      </c>
      <c r="Q6" s="18">
        <v>4</v>
      </c>
      <c r="R6" s="1"/>
      <c r="S6" s="1"/>
    </row>
    <row r="7" spans="1:19" ht="18.75">
      <c r="A7" s="21">
        <v>18</v>
      </c>
      <c r="B7" s="61"/>
      <c r="C7" s="61"/>
      <c r="D7" s="61"/>
      <c r="E7" s="61"/>
      <c r="F7" s="18"/>
      <c r="G7" s="62"/>
      <c r="H7" s="63"/>
      <c r="I7" s="62"/>
      <c r="J7" s="64"/>
      <c r="K7" s="65"/>
      <c r="L7" s="62"/>
      <c r="M7" s="64"/>
      <c r="N7" s="65"/>
      <c r="O7" s="62"/>
      <c r="P7" s="66"/>
      <c r="Q7" s="18"/>
      <c r="R7" s="1"/>
      <c r="S7" s="1"/>
    </row>
    <row r="8" spans="1:19" ht="18.75">
      <c r="A8" s="21">
        <v>20</v>
      </c>
      <c r="B8" s="61"/>
      <c r="C8" s="61"/>
      <c r="D8" s="61"/>
      <c r="E8" s="61"/>
      <c r="F8" s="18"/>
      <c r="G8" s="62"/>
      <c r="H8" s="63"/>
      <c r="I8" s="62"/>
      <c r="J8" s="64"/>
      <c r="K8" s="65"/>
      <c r="L8" s="62"/>
      <c r="M8" s="64"/>
      <c r="N8" s="65"/>
      <c r="O8" s="62"/>
      <c r="P8" s="66"/>
      <c r="Q8" s="18"/>
      <c r="R8" s="1"/>
      <c r="S8" s="1"/>
    </row>
    <row r="9" spans="1:19" ht="18.75">
      <c r="A9" s="21">
        <v>23</v>
      </c>
      <c r="B9" s="61"/>
      <c r="C9" s="61"/>
      <c r="D9" s="61"/>
      <c r="E9" s="61"/>
      <c r="F9" s="18"/>
      <c r="G9" s="62"/>
      <c r="H9" s="63"/>
      <c r="I9" s="62"/>
      <c r="J9" s="64"/>
      <c r="K9" s="65"/>
      <c r="L9" s="62"/>
      <c r="M9" s="64"/>
      <c r="N9" s="65"/>
      <c r="O9" s="62"/>
      <c r="P9" s="66"/>
      <c r="Q9" s="18"/>
      <c r="R9" s="1"/>
      <c r="S9" s="1"/>
    </row>
    <row r="10" spans="1:19" ht="18.75">
      <c r="A10" s="21">
        <v>27</v>
      </c>
      <c r="B10" s="61"/>
      <c r="C10" s="61"/>
      <c r="D10" s="61"/>
      <c r="E10" s="61"/>
      <c r="F10" s="18"/>
      <c r="G10" s="62"/>
      <c r="H10" s="63"/>
      <c r="I10" s="62"/>
      <c r="J10" s="64"/>
      <c r="K10" s="65"/>
      <c r="L10" s="62"/>
      <c r="M10" s="64"/>
      <c r="N10" s="65"/>
      <c r="O10" s="62"/>
      <c r="P10" s="66"/>
      <c r="Q10" s="18"/>
      <c r="R10" s="1"/>
      <c r="S10" s="1"/>
    </row>
    <row r="11" spans="1:19" ht="18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5" ht="18.75">
      <c r="B15" s="73" t="s">
        <v>53</v>
      </c>
    </row>
    <row r="16" ht="18.75">
      <c r="B16" s="73" t="s">
        <v>52</v>
      </c>
    </row>
    <row r="17" ht="18.75">
      <c r="B17" s="73" t="s">
        <v>51</v>
      </c>
    </row>
  </sheetData>
  <sheetProtection/>
  <mergeCells count="10">
    <mergeCell ref="H1:I1"/>
    <mergeCell ref="J1:L1"/>
    <mergeCell ref="M1:O1"/>
    <mergeCell ref="Q1:Q2"/>
    <mergeCell ref="A1:A2"/>
    <mergeCell ref="B1:B2"/>
    <mergeCell ref="C1:C2"/>
    <mergeCell ref="D1:D2"/>
    <mergeCell ref="E1:E2"/>
    <mergeCell ref="F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6.25390625" style="0" bestFit="1" customWidth="1"/>
    <col min="2" max="2" width="26.625" style="0" customWidth="1"/>
    <col min="3" max="3" width="9.00390625" style="0" bestFit="1" customWidth="1"/>
    <col min="4" max="4" width="22.00390625" style="0" bestFit="1" customWidth="1"/>
    <col min="5" max="5" width="7.25390625" style="0" bestFit="1" customWidth="1"/>
    <col min="6" max="6" width="8.625" style="0" bestFit="1" customWidth="1"/>
    <col min="7" max="7" width="10.125" style="0" customWidth="1"/>
    <col min="8" max="8" width="8.625" style="0" bestFit="1" customWidth="1"/>
    <col min="9" max="9" width="11.25390625" style="0" customWidth="1"/>
    <col min="10" max="10" width="10.125" style="0" bestFit="1" customWidth="1"/>
    <col min="11" max="11" width="18.00390625" style="0" bestFit="1" customWidth="1"/>
    <col min="12" max="12" width="11.875" style="0" customWidth="1"/>
    <col min="13" max="13" width="10.125" style="0" bestFit="1" customWidth="1"/>
    <col min="14" max="14" width="15.625" style="0" bestFit="1" customWidth="1"/>
    <col min="15" max="15" width="7.00390625" style="0" bestFit="1" customWidth="1"/>
    <col min="16" max="16" width="8.75390625" style="0" bestFit="1" customWidth="1"/>
    <col min="17" max="17" width="8.375" style="0" bestFit="1" customWidth="1"/>
  </cols>
  <sheetData>
    <row r="1" spans="1:18" ht="56.25">
      <c r="A1" s="81"/>
      <c r="B1" s="82" t="s">
        <v>8</v>
      </c>
      <c r="C1" s="83" t="s">
        <v>0</v>
      </c>
      <c r="D1" s="80" t="s">
        <v>11</v>
      </c>
      <c r="E1" s="82" t="s">
        <v>3</v>
      </c>
      <c r="F1" s="80" t="s">
        <v>7</v>
      </c>
      <c r="G1" s="80"/>
      <c r="H1" s="80" t="s">
        <v>5</v>
      </c>
      <c r="I1" s="80"/>
      <c r="J1" s="80" t="s">
        <v>13</v>
      </c>
      <c r="K1" s="80"/>
      <c r="L1" s="80"/>
      <c r="M1" s="80" t="s">
        <v>4</v>
      </c>
      <c r="N1" s="80"/>
      <c r="O1" s="80"/>
      <c r="P1" s="19" t="s">
        <v>1</v>
      </c>
      <c r="Q1" s="80" t="s">
        <v>2</v>
      </c>
      <c r="R1" s="1"/>
    </row>
    <row r="2" spans="1:18" ht="56.25">
      <c r="A2" s="81"/>
      <c r="B2" s="82"/>
      <c r="C2" s="83"/>
      <c r="D2" s="80"/>
      <c r="E2" s="82"/>
      <c r="F2" s="19" t="s">
        <v>6</v>
      </c>
      <c r="G2" s="20">
        <v>20</v>
      </c>
      <c r="H2" s="19" t="s">
        <v>6</v>
      </c>
      <c r="I2" s="20">
        <v>30</v>
      </c>
      <c r="J2" s="19" t="s">
        <v>10</v>
      </c>
      <c r="K2" s="19"/>
      <c r="L2" s="20">
        <v>25</v>
      </c>
      <c r="M2" s="19" t="s">
        <v>10</v>
      </c>
      <c r="N2" s="19"/>
      <c r="O2" s="20">
        <v>25</v>
      </c>
      <c r="P2" s="20">
        <v>100</v>
      </c>
      <c r="Q2" s="80"/>
      <c r="R2" s="1"/>
    </row>
    <row r="3" spans="1:18" ht="18.75">
      <c r="A3" s="37"/>
      <c r="B3" s="67" t="s">
        <v>45</v>
      </c>
      <c r="C3" s="67">
        <v>42</v>
      </c>
      <c r="D3" s="67"/>
      <c r="E3" s="67" t="s">
        <v>14</v>
      </c>
      <c r="F3" s="22">
        <v>20.75</v>
      </c>
      <c r="G3" s="68">
        <f>F3*$G$2/27.5</f>
        <v>15.090909090909092</v>
      </c>
      <c r="H3" s="69">
        <v>8.666666666666668</v>
      </c>
      <c r="I3" s="68">
        <f>H3*$I$2/9.43</f>
        <v>27.57158006362673</v>
      </c>
      <c r="J3" s="70">
        <v>0.0010489583333333334</v>
      </c>
      <c r="K3" s="71">
        <v>0.0010489583333333334</v>
      </c>
      <c r="L3" s="68">
        <f>$L$2*MIN($K$3:$K$7)/K3</f>
        <v>24.100739269557543</v>
      </c>
      <c r="M3" s="70">
        <v>0.0026667824074074076</v>
      </c>
      <c r="N3" s="71">
        <v>0.0026667824074074076</v>
      </c>
      <c r="O3" s="68">
        <f>$O$2*MIN($N$3:$N$7)/N3</f>
        <v>25</v>
      </c>
      <c r="P3" s="72">
        <f>SUM(G3,I3,L3,O3)</f>
        <v>91.76322842409337</v>
      </c>
      <c r="Q3" s="22">
        <v>1</v>
      </c>
      <c r="R3" s="1"/>
    </row>
    <row r="4" spans="1:18" ht="18.75">
      <c r="A4" s="37"/>
      <c r="B4" s="67" t="s">
        <v>48</v>
      </c>
      <c r="C4" s="67">
        <v>42</v>
      </c>
      <c r="D4" s="67"/>
      <c r="E4" s="67" t="s">
        <v>15</v>
      </c>
      <c r="F4" s="22">
        <v>19.25</v>
      </c>
      <c r="G4" s="68">
        <f>F4*$G$2/27.5</f>
        <v>14</v>
      </c>
      <c r="H4" s="69">
        <v>5.766666666666666</v>
      </c>
      <c r="I4" s="68">
        <f>H4*$I$2/9.43</f>
        <v>18.345705196182394</v>
      </c>
      <c r="J4" s="70">
        <v>0.0013611111111111111</v>
      </c>
      <c r="K4" s="71">
        <v>0.0013611111111111111</v>
      </c>
      <c r="L4" s="68">
        <f>$L$2*MIN($K$3:$K$7)/K4</f>
        <v>18.57355442176871</v>
      </c>
      <c r="M4" s="70">
        <v>0.0032681712962962964</v>
      </c>
      <c r="N4" s="71">
        <v>0.0032681712962962964</v>
      </c>
      <c r="O4" s="68">
        <f>$O$2*MIN($N$3:$N$7)/N4</f>
        <v>20.399652937635018</v>
      </c>
      <c r="P4" s="72">
        <f>SUM(G4,I4,L4,O4)</f>
        <v>71.31891255558611</v>
      </c>
      <c r="Q4" s="22">
        <v>4</v>
      </c>
      <c r="R4" s="1"/>
    </row>
    <row r="5" spans="1:18" ht="18.75">
      <c r="A5" s="37"/>
      <c r="B5" s="67" t="s">
        <v>49</v>
      </c>
      <c r="C5" s="67">
        <v>42</v>
      </c>
      <c r="D5" s="67"/>
      <c r="E5" s="67" t="s">
        <v>14</v>
      </c>
      <c r="F5" s="22">
        <v>18</v>
      </c>
      <c r="G5" s="68">
        <f>F5*$G$2/27.5</f>
        <v>13.090909090909092</v>
      </c>
      <c r="H5" s="69">
        <v>6.800000000000001</v>
      </c>
      <c r="I5" s="68">
        <f>H5*$I$2/9.43</f>
        <v>21.633085896076356</v>
      </c>
      <c r="J5" s="70">
        <v>0.0017466435185185185</v>
      </c>
      <c r="K5" s="71">
        <v>0.0017466435185185185</v>
      </c>
      <c r="L5" s="68">
        <f>$L$2*MIN($K$3:$K$7)/K5</f>
        <v>14.473858591213308</v>
      </c>
      <c r="M5" s="70">
        <v>0.0034475694444444445</v>
      </c>
      <c r="N5" s="71">
        <v>0.0034475694444444445</v>
      </c>
      <c r="O5" s="68">
        <f>$O$2*MIN($N$3:$N$7)/N5</f>
        <v>19.33813408533924</v>
      </c>
      <c r="P5" s="72">
        <f>SUM(G5,I5,L5,O5)</f>
        <v>68.535987663538</v>
      </c>
      <c r="Q5" s="22">
        <v>5</v>
      </c>
      <c r="R5" s="1"/>
    </row>
    <row r="6" spans="1:18" ht="18.75">
      <c r="A6" s="37"/>
      <c r="B6" s="67" t="s">
        <v>46</v>
      </c>
      <c r="C6" s="67">
        <v>42</v>
      </c>
      <c r="D6" s="67"/>
      <c r="E6" s="67" t="s">
        <v>14</v>
      </c>
      <c r="F6" s="22">
        <v>14.75</v>
      </c>
      <c r="G6" s="68">
        <f>F6*$G$2/27.5</f>
        <v>10.727272727272727</v>
      </c>
      <c r="H6" s="69">
        <v>8.333333333333334</v>
      </c>
      <c r="I6" s="68">
        <f>H6*$I$2/9.43</f>
        <v>26.51113467656416</v>
      </c>
      <c r="J6" s="70">
        <v>0.001011226851851852</v>
      </c>
      <c r="K6" s="71">
        <v>0.001011226851851852</v>
      </c>
      <c r="L6" s="68">
        <f>$L$2*MIN($K$3:$K$7)/K6</f>
        <v>25</v>
      </c>
      <c r="M6" s="70">
        <v>0.0029086805555555554</v>
      </c>
      <c r="N6" s="71">
        <v>0.0029086805555555554</v>
      </c>
      <c r="O6" s="68">
        <f>$O$2*MIN($N$3:$N$7)/N6</f>
        <v>22.920894512753176</v>
      </c>
      <c r="P6" s="72">
        <f>SUM(G6,I6,L6,O6)</f>
        <v>85.15930191659007</v>
      </c>
      <c r="Q6" s="22">
        <v>2</v>
      </c>
      <c r="R6" s="1"/>
    </row>
    <row r="7" spans="1:18" ht="18.75">
      <c r="A7" s="37"/>
      <c r="B7" s="67" t="s">
        <v>47</v>
      </c>
      <c r="C7" s="67">
        <v>42</v>
      </c>
      <c r="D7" s="67"/>
      <c r="E7" s="67" t="s">
        <v>14</v>
      </c>
      <c r="F7" s="22">
        <v>15.5</v>
      </c>
      <c r="G7" s="68">
        <f>F7*$G$2/27.5</f>
        <v>11.272727272727273</v>
      </c>
      <c r="H7" s="69">
        <v>8.400000000000004</v>
      </c>
      <c r="I7" s="68">
        <f>H7*$I$2/9.43</f>
        <v>26.723223753976683</v>
      </c>
      <c r="J7" s="70">
        <v>0.0014785879629629628</v>
      </c>
      <c r="K7" s="71">
        <v>0.0014785879629629628</v>
      </c>
      <c r="L7" s="68">
        <f>$L$2*MIN($K$3:$K$7)/K7</f>
        <v>17.097847358121335</v>
      </c>
      <c r="M7" s="70">
        <v>0.00325150462962963</v>
      </c>
      <c r="N7" s="71">
        <v>0.00325150462962963</v>
      </c>
      <c r="O7" s="68">
        <f>$O$2*MIN($N$3:$N$7)/N7</f>
        <v>20.504218132630903</v>
      </c>
      <c r="P7" s="72">
        <f>SUM(G7,I7,L7,O7)</f>
        <v>75.59801651745619</v>
      </c>
      <c r="Q7" s="22">
        <v>3</v>
      </c>
      <c r="R7" s="1"/>
    </row>
    <row r="8" spans="2:18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3:18" ht="12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ht="18.75">
      <c r="B11" s="73" t="s">
        <v>58</v>
      </c>
    </row>
    <row r="12" ht="18.75">
      <c r="B12" s="73" t="s">
        <v>52</v>
      </c>
    </row>
    <row r="13" ht="18.75">
      <c r="B13" s="73" t="s">
        <v>57</v>
      </c>
    </row>
  </sheetData>
  <sheetProtection/>
  <mergeCells count="10">
    <mergeCell ref="H1:I1"/>
    <mergeCell ref="J1:L1"/>
    <mergeCell ref="M1:O1"/>
    <mergeCell ref="Q1:Q2"/>
    <mergeCell ref="A1:A2"/>
    <mergeCell ref="B1:B2"/>
    <mergeCell ref="C1:C2"/>
    <mergeCell ref="D1:D2"/>
    <mergeCell ref="E1:E2"/>
    <mergeCell ref="F1:G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Чечулин Данил</cp:lastModifiedBy>
  <cp:lastPrinted>2019-12-05T03:20:16Z</cp:lastPrinted>
  <dcterms:created xsi:type="dcterms:W3CDTF">2005-12-27T23:31:24Z</dcterms:created>
  <dcterms:modified xsi:type="dcterms:W3CDTF">2020-11-18T02:11:25Z</dcterms:modified>
  <cp:category/>
  <cp:version/>
  <cp:contentType/>
  <cp:contentStatus/>
</cp:coreProperties>
</file>